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BUS\ostateczne\"/>
    </mc:Choice>
  </mc:AlternateContent>
  <xr:revisionPtr revIDLastSave="0" documentId="13_ncr:1_{F808BECE-4251-4D7D-891F-DC2E5A49B032}" xr6:coauthVersionLast="47" xr6:coauthVersionMax="47" xr10:uidLastSave="{00000000-0000-0000-0000-000000000000}"/>
  <bookViews>
    <workbookView xWindow="1860" yWindow="1860" windowWidth="21600" windowHeight="11295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H4" i="2"/>
  <c r="I4" i="2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E13" i="1"/>
  <c r="G5" i="4"/>
  <c r="F13" i="1"/>
  <c r="G13" i="1"/>
  <c r="I4" i="5"/>
  <c r="H6" i="1"/>
  <c r="H5" i="1"/>
  <c r="H7" i="1"/>
  <c r="G8" i="1"/>
  <c r="H8" i="1"/>
  <c r="G9" i="1"/>
  <c r="H9" i="1"/>
  <c r="H10" i="1"/>
  <c r="H14" i="1"/>
  <c r="F11" i="4"/>
  <c r="G11" i="4"/>
  <c r="E13" i="2"/>
  <c r="F11" i="2"/>
  <c r="F12" i="2"/>
  <c r="G13" i="2"/>
  <c r="H11" i="2"/>
  <c r="E6" i="2"/>
  <c r="I9" i="2"/>
  <c r="H8" i="4"/>
  <c r="G8" i="4"/>
  <c r="E8" i="4"/>
  <c r="G10" i="4"/>
  <c r="H10" i="4"/>
  <c r="E10" i="4"/>
  <c r="E5" i="4"/>
  <c r="E6" i="4"/>
  <c r="E7" i="4"/>
  <c r="E9" i="4"/>
  <c r="I10" i="5"/>
  <c r="G12" i="1"/>
  <c r="E12" i="1"/>
  <c r="J12" i="1"/>
  <c r="H12" i="4"/>
  <c r="H5" i="4"/>
  <c r="H6" i="4"/>
  <c r="H7" i="4"/>
  <c r="H9" i="4"/>
  <c r="G6" i="4"/>
  <c r="G7" i="4"/>
  <c r="G9" i="4"/>
  <c r="H12" i="1"/>
  <c r="I9" i="5"/>
  <c r="I11" i="5"/>
  <c r="I12" i="5"/>
  <c r="I10" i="2"/>
  <c r="I12" i="2"/>
  <c r="G13" i="5"/>
  <c r="H11" i="5"/>
  <c r="H13" i="5"/>
  <c r="D11" i="4"/>
  <c r="E11" i="4"/>
  <c r="E13" i="5"/>
  <c r="F10" i="5"/>
  <c r="F11" i="5"/>
  <c r="I8" i="5"/>
  <c r="G6" i="5"/>
  <c r="H4" i="5"/>
  <c r="E6" i="5"/>
  <c r="F5" i="5"/>
  <c r="I5" i="5"/>
  <c r="G6" i="2"/>
  <c r="H5" i="2"/>
  <c r="I11" i="2"/>
  <c r="I8" i="2"/>
  <c r="I5" i="2"/>
  <c r="H6" i="2"/>
  <c r="F5" i="2"/>
  <c r="F6" i="2"/>
  <c r="H12" i="2"/>
  <c r="H12" i="5"/>
  <c r="H9" i="5"/>
  <c r="H10" i="5"/>
  <c r="H8" i="5"/>
  <c r="F9" i="5"/>
  <c r="F8" i="5"/>
  <c r="F13" i="5"/>
  <c r="I13" i="5"/>
  <c r="F12" i="5"/>
  <c r="I13" i="2"/>
  <c r="H8" i="2"/>
  <c r="E15" i="2"/>
  <c r="I6" i="2"/>
  <c r="H5" i="5"/>
  <c r="H6" i="5"/>
  <c r="G15" i="5"/>
  <c r="H14" i="5"/>
  <c r="I6" i="5"/>
  <c r="F4" i="5"/>
  <c r="F6" i="5"/>
  <c r="E15" i="5"/>
  <c r="H11" i="4"/>
  <c r="H13" i="1"/>
  <c r="H9" i="2"/>
  <c r="H10" i="2"/>
  <c r="H13" i="2"/>
  <c r="G15" i="2"/>
  <c r="I15" i="2"/>
  <c r="F14" i="2"/>
  <c r="F10" i="2"/>
  <c r="F8" i="2"/>
  <c r="F7" i="2"/>
  <c r="F9" i="2"/>
  <c r="H7" i="5"/>
  <c r="H15" i="5"/>
  <c r="F14" i="5"/>
  <c r="I15" i="5"/>
  <c r="C36" i="5"/>
  <c r="F7" i="5"/>
  <c r="F15" i="5"/>
  <c r="H7" i="2"/>
  <c r="H14" i="2"/>
  <c r="F13" i="2"/>
  <c r="D26" i="5"/>
  <c r="D24" i="5"/>
  <c r="D20" i="5"/>
  <c r="D28" i="5"/>
  <c r="D34" i="5"/>
  <c r="D21" i="5"/>
  <c r="D25" i="5"/>
  <c r="D31" i="5"/>
  <c r="D30" i="5"/>
  <c r="D29" i="5"/>
  <c r="D23" i="5"/>
  <c r="C35" i="5"/>
  <c r="D35" i="5"/>
  <c r="D22" i="5"/>
  <c r="D33" i="5"/>
  <c r="D32" i="5"/>
  <c r="D27" i="5"/>
  <c r="D36" i="5"/>
</calcChain>
</file>

<file path=xl/sharedStrings.xml><?xml version="1.0" encoding="utf-8"?>
<sst xmlns="http://schemas.openxmlformats.org/spreadsheetml/2006/main" count="99" uniqueCount="48">
  <si>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</si>
  <si>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</si>
  <si>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</si>
  <si>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</si>
  <si>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</si>
  <si>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</si>
  <si>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</si>
  <si>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</si>
  <si>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</si>
  <si>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</si>
  <si>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</si>
  <si>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BUS&lt;=3,5T</t>
  </si>
  <si>
    <t>BUS&gt;3,5T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</si>
  <si>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</si>
  <si>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</si>
  <si>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</si>
  <si>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</si>
  <si>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</si>
  <si>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</si>
  <si>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</si>
  <si>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</si>
  <si>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</si>
  <si>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</si>
  <si>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</si>
  <si>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</si>
  <si>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</si>
  <si>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OGÓŁEM*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</si>
  <si>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</si>
  <si>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</si>
  <si>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</si>
  <si>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</si>
  <si>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</si>
  <si>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 xml:space="preserve"> </t>
  </si>
  <si>
    <t>b.d./inny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</si>
  <si>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</si>
  <si>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</si>
  <si>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</si>
  <si>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</si>
  <si>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</si>
  <si>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</si>
  <si>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VDL BOVA</t>
  </si>
  <si>
    <t>Pierwsze rejestracje NOWYCH autobusów w Polsce
styczeń - marzec 2025</t>
  </si>
  <si>
    <t>1-3.2025</t>
  </si>
  <si>
    <t>1-3.2024</t>
  </si>
  <si>
    <t>Pierwsze rejestracje UŻYWANYCH autobusów w Polsce
styczeń -marzec 2025</t>
  </si>
  <si>
    <t>Pierwsze rejestracje UŻYWANYCH autobusów w Polsce według segmentów
styczeń - marzec 2025</t>
  </si>
  <si>
    <t>Pierwsze rejestracje używanych autobusów, 
według roku produkcji; styczeń-marzec 2025</t>
  </si>
  <si>
    <t>Pierwsze rejestracje NOWYCH autobusów w Polsce według segmentów
styczeń - marzec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</si>
</sst>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9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2">
    <xf numFmtId="0" fontId="0" fillId="0" borderId="0" xfId="0"/>
    <xf numFmtId="10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164" fontId="1" fillId="0" borderId="3" xfId="6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/>
    <xf numFmtId="0" fontId="10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/>
    <xf numFmtId="0" fontId="12" fillId="0" borderId="3" xfId="0" applyFont="1" applyBorder="1" applyAlignment="1">
      <alignment horizontal="center" vertical="center" wrapText="1"/>
    </xf>
    <xf numFmtId="164" fontId="6" fillId="0" borderId="0" xfId="5" applyNumberFormat="1" applyFont="1"/>
    <xf numFmtId="9" fontId="13" fillId="0" borderId="0" xfId="0" applyNumberFormat="1" applyFont="1" applyAlignment="1">
      <alignment horizontal="center" vertical="center"/>
    </xf>
    <xf numFmtId="165" fontId="0" fillId="0" borderId="0" xfId="0" applyNumberFormat="1"/>
    <xf numFmtId="10" fontId="0" fillId="0" borderId="0" xfId="0" applyNumberFormat="1"/>
    <xf numFmtId="1" fontId="0" fillId="0" borderId="0" xfId="0" applyNumberFormat="1"/>
    <xf numFmtId="164" fontId="9" fillId="0" borderId="1" xfId="0" applyNumberFormat="1" applyFont="1" applyBorder="1" applyAlignment="1">
      <alignment horizontal="center" vertical="center"/>
    </xf>
    <xf numFmtId="164" fontId="1" fillId="0" borderId="3" xfId="6" applyNumberFormat="1" applyFont="1" applyFill="1" applyBorder="1" applyAlignment="1">
      <alignment horizontal="center" vertical="center"/>
    </xf>
    <xf numFmtId="164" fontId="0" fillId="0" borderId="0" xfId="0" applyNumberFormat="1"/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164" fontId="1" fillId="2" borderId="3" xfId="6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9" fontId="14" fillId="3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/>
    </xf>
    <xf numFmtId="9" fontId="15" fillId="3" borderId="13" xfId="0" applyNumberFormat="1" applyFont="1" applyFill="1" applyBorder="1" applyAlignment="1">
      <alignment horizontal="center" vertical="center"/>
    </xf>
    <xf numFmtId="164" fontId="15" fillId="3" borderId="13" xfId="6" applyNumberFormat="1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1" fillId="0" borderId="14" xfId="6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" fillId="2" borderId="14" xfId="6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164" fontId="9" fillId="0" borderId="15" xfId="0" applyNumberFormat="1" applyFont="1" applyBorder="1" applyAlignment="1">
      <alignment horizontal="center" vertical="center"/>
    </xf>
    <xf numFmtId="164" fontId="1" fillId="0" borderId="15" xfId="6" applyNumberFormat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164" fontId="9" fillId="0" borderId="16" xfId="0" applyNumberFormat="1" applyFont="1" applyBorder="1" applyAlignment="1">
      <alignment horizontal="center" vertical="center"/>
    </xf>
    <xf numFmtId="164" fontId="1" fillId="0" borderId="16" xfId="6" applyNumberFormat="1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vertical="center"/>
    </xf>
    <xf numFmtId="164" fontId="9" fillId="4" borderId="16" xfId="0" applyNumberFormat="1" applyFont="1" applyFill="1" applyBorder="1" applyAlignment="1">
      <alignment horizontal="center" vertical="center"/>
    </xf>
    <xf numFmtId="164" fontId="1" fillId="4" borderId="16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1" fillId="5" borderId="3" xfId="6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5" xfId="6" applyNumberFormat="1" applyFont="1" applyFill="1" applyBorder="1" applyAlignment="1">
      <alignment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164" fontId="15" fillId="3" borderId="20" xfId="6" applyNumberFormat="1" applyFont="1" applyFill="1" applyBorder="1" applyAlignment="1">
      <alignment vertical="center"/>
    </xf>
    <xf numFmtId="9" fontId="15" fillId="3" borderId="21" xfId="0" applyNumberFormat="1" applyFont="1" applyFill="1" applyBorder="1" applyAlignment="1">
      <alignment horizontal="center" vertical="center"/>
    </xf>
    <xf numFmtId="164" fontId="15" fillId="3" borderId="22" xfId="6" applyNumberFormat="1" applyFont="1" applyFill="1" applyBorder="1" applyAlignment="1">
      <alignment vertical="center"/>
    </xf>
    <xf numFmtId="3" fontId="9" fillId="0" borderId="16" xfId="0" applyNumberFormat="1" applyFont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3" fontId="15" fillId="3" borderId="19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 wrapText="1"/>
    </xf>
    <xf numFmtId="0" fontId="14" fillId="3" borderId="16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9" fontId="15" fillId="3" borderId="18" xfId="0" applyNumberFormat="1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49" fontId="14" fillId="3" borderId="2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" fillId="2" borderId="2" xfId="6" applyNumberFormat="1" applyFont="1" applyFill="1" applyBorder="1" applyAlignment="1">
      <alignment horizontal="center" vertical="center"/>
    </xf>
    <xf numFmtId="164" fontId="1" fillId="2" borderId="3" xfId="6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2" borderId="5" xfId="6" applyNumberFormat="1" applyFont="1" applyFill="1" applyBorder="1" applyAlignment="1">
      <alignment horizontal="center" vertical="center"/>
    </xf>
    <xf numFmtId="49" fontId="14" fillId="3" borderId="34" xfId="0" applyNumberFormat="1" applyFont="1" applyFill="1" applyBorder="1" applyAlignment="1">
      <alignment horizontal="center" vertical="center"/>
    </xf>
    <xf numFmtId="0" fontId="14" fillId="3" borderId="35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0" xfId="2" applyFont="1" applyFill="1" applyBorder="1" applyAlignment="1">
      <alignment horizontal="center" vertical="center" wrapText="1"/>
    </xf>
    <xf numFmtId="0" fontId="14" fillId="3" borderId="31" xfId="2" applyFont="1" applyFill="1" applyBorder="1" applyAlignment="1">
      <alignment horizontal="center" vertical="center" wrapText="1"/>
    </xf>
    <xf numFmtId="0" fontId="14" fillId="3" borderId="34" xfId="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>
      <selection activeCell="B1" sqref="B1:H16"/>
    </sheetView>
  </sheetViews>
  <sheetFormatPr defaultRowHeight="15" x14ac:dyDescent="0.25"/>
  <cols>
    <col min="1" max="1" width="1.140625" customWidth="1"/>
    <col min="3" max="3" width="16.5703125" bestFit="1" customWidth="1"/>
    <col min="4" max="8" width="10.85546875" customWidth="1"/>
    <col min="9" max="9" width="10.140625" bestFit="1" customWidth="1"/>
  </cols>
  <sheetData>
    <row r="1" spans="2:11" ht="15" customHeight="1" x14ac:dyDescent="0.25">
      <c r="B1" s="106" t="s">
        <v>41</v>
      </c>
      <c r="C1" s="106"/>
      <c r="D1" s="106"/>
      <c r="E1" s="106"/>
      <c r="F1" s="106"/>
      <c r="G1" s="106"/>
      <c r="H1" s="106"/>
    </row>
    <row r="2" spans="2:11" x14ac:dyDescent="0.25">
      <c r="B2" s="106"/>
      <c r="C2" s="106"/>
      <c r="D2" s="106"/>
      <c r="E2" s="106"/>
      <c r="F2" s="106"/>
      <c r="G2" s="106"/>
      <c r="H2" s="106"/>
    </row>
    <row r="3" spans="2:11" ht="25.5" customHeight="1" x14ac:dyDescent="0.25">
      <c r="B3" s="104" t="s">
        <v>3</v>
      </c>
      <c r="C3" s="104" t="s">
        <v>4</v>
      </c>
      <c r="D3" s="105" t="s">
        <v>42</v>
      </c>
      <c r="E3" s="105"/>
      <c r="F3" s="105" t="s">
        <v>43</v>
      </c>
      <c r="G3" s="105"/>
      <c r="H3" s="103" t="s">
        <v>8</v>
      </c>
    </row>
    <row r="4" spans="2:11" ht="42.75" customHeight="1" x14ac:dyDescent="0.25">
      <c r="B4" s="104"/>
      <c r="C4" s="104"/>
      <c r="D4" s="99" t="s">
        <v>7</v>
      </c>
      <c r="E4" s="97" t="s">
        <v>6</v>
      </c>
      <c r="F4" s="99" t="s">
        <v>7</v>
      </c>
      <c r="G4" s="97" t="s">
        <v>6</v>
      </c>
      <c r="H4" s="103"/>
    </row>
    <row r="5" spans="2:11" x14ac:dyDescent="0.25">
      <c r="B5" s="48">
        <v>1</v>
      </c>
      <c r="C5" s="49" t="s">
        <v>0</v>
      </c>
      <c r="D5" s="72">
        <v>242</v>
      </c>
      <c r="E5" s="50">
        <f>D5/$D$14</f>
        <v>0.44814814814814813</v>
      </c>
      <c r="F5" s="78">
        <v>212</v>
      </c>
      <c r="G5" s="50">
        <f t="shared" ref="G5:G13" si="0">F5/$F$14</f>
        <v>0.42570281124497994</v>
      </c>
      <c r="H5" s="51">
        <f>D5/F5-1</f>
        <v>0.14150943396226423</v>
      </c>
      <c r="J5" s="16"/>
      <c r="K5" s="20"/>
    </row>
    <row r="6" spans="2:11" x14ac:dyDescent="0.25">
      <c r="B6" s="52">
        <v>2</v>
      </c>
      <c r="C6" s="53" t="s">
        <v>29</v>
      </c>
      <c r="D6" s="73">
        <v>69</v>
      </c>
      <c r="E6" s="54">
        <f t="shared" ref="E6:E13" si="1">D6/$D$14</f>
        <v>0.12777777777777777</v>
      </c>
      <c r="F6" s="79">
        <v>54</v>
      </c>
      <c r="G6" s="54">
        <f t="shared" si="0"/>
        <v>0.10843373493975904</v>
      </c>
      <c r="H6" s="55">
        <f t="shared" ref="H6:H12" si="2">IF(F6=0,"",D6/F6-1)</f>
        <v>0.27777777777777768</v>
      </c>
      <c r="J6" s="16"/>
      <c r="K6" s="20"/>
    </row>
    <row r="7" spans="2:11" x14ac:dyDescent="0.25">
      <c r="B7" s="48">
        <v>3</v>
      </c>
      <c r="C7" s="49" t="s">
        <v>25</v>
      </c>
      <c r="D7" s="74">
        <v>51</v>
      </c>
      <c r="E7" s="50">
        <f t="shared" si="1"/>
        <v>9.4444444444444442E-2</v>
      </c>
      <c r="F7" s="80">
        <v>52</v>
      </c>
      <c r="G7" s="50">
        <f t="shared" si="0"/>
        <v>0.10441767068273092</v>
      </c>
      <c r="H7" s="51">
        <f t="shared" si="2"/>
        <v>-1.9230769230769273E-2</v>
      </c>
      <c r="J7" s="16"/>
    </row>
    <row r="8" spans="2:11" x14ac:dyDescent="0.25">
      <c r="B8" s="52">
        <v>4</v>
      </c>
      <c r="C8" s="53" t="s">
        <v>30</v>
      </c>
      <c r="D8" s="75">
        <v>46</v>
      </c>
      <c r="E8" s="54">
        <f t="shared" si="1"/>
        <v>8.5185185185185183E-2</v>
      </c>
      <c r="F8" s="79">
        <v>44</v>
      </c>
      <c r="G8" s="54">
        <f t="shared" si="0"/>
        <v>8.8353413654618476E-2</v>
      </c>
      <c r="H8" s="55">
        <f t="shared" si="2"/>
        <v>4.5454545454545414E-2</v>
      </c>
      <c r="J8" s="16"/>
    </row>
    <row r="9" spans="2:11" ht="14.45" customHeight="1" x14ac:dyDescent="0.25">
      <c r="B9" s="48">
        <v>5</v>
      </c>
      <c r="C9" s="49" t="s">
        <v>39</v>
      </c>
      <c r="D9" s="74">
        <v>28</v>
      </c>
      <c r="E9" s="50">
        <f t="shared" si="1"/>
        <v>5.185185185185185E-2</v>
      </c>
      <c r="F9" s="78">
        <v>53</v>
      </c>
      <c r="G9" s="50">
        <f t="shared" si="0"/>
        <v>0.10642570281124498</v>
      </c>
      <c r="H9" s="51">
        <f t="shared" si="2"/>
        <v>-0.47169811320754718</v>
      </c>
      <c r="J9" s="16"/>
    </row>
    <row r="10" spans="2:11" ht="14.45" hidden="1" customHeight="1" thickBot="1" x14ac:dyDescent="0.3">
      <c r="B10" s="44"/>
      <c r="C10" s="45" t="s">
        <v>35</v>
      </c>
      <c r="D10" s="81">
        <v>33</v>
      </c>
      <c r="E10" s="46"/>
      <c r="F10" s="84"/>
      <c r="G10" s="46"/>
      <c r="H10" s="47" t="str">
        <f t="shared" si="2"/>
        <v/>
      </c>
      <c r="I10">
        <f t="shared" ref="I10:J12" si="3">D10-F10</f>
        <v>33</v>
      </c>
      <c r="J10" s="16">
        <f t="shared" si="3"/>
        <v>0</v>
      </c>
    </row>
    <row r="11" spans="2:11" ht="14.45" hidden="1" customHeight="1" x14ac:dyDescent="0.25">
      <c r="B11" s="36"/>
      <c r="C11" s="37"/>
      <c r="D11" s="82"/>
      <c r="E11" s="38"/>
      <c r="F11" s="85"/>
      <c r="G11" s="38"/>
      <c r="H11" s="39"/>
      <c r="I11">
        <f t="shared" si="3"/>
        <v>0</v>
      </c>
      <c r="J11" s="16">
        <f t="shared" si="3"/>
        <v>0</v>
      </c>
    </row>
    <row r="12" spans="2:11" ht="14.45" hidden="1" customHeight="1" x14ac:dyDescent="0.25">
      <c r="B12" s="36"/>
      <c r="C12" s="37"/>
      <c r="D12" s="82"/>
      <c r="E12" s="38">
        <f t="shared" si="1"/>
        <v>0</v>
      </c>
      <c r="F12" s="85"/>
      <c r="G12" s="38">
        <f t="shared" si="0"/>
        <v>0</v>
      </c>
      <c r="H12" s="39" t="str">
        <f t="shared" si="2"/>
        <v/>
      </c>
      <c r="I12">
        <f t="shared" si="3"/>
        <v>0</v>
      </c>
      <c r="J12" s="16">
        <f t="shared" si="3"/>
        <v>0</v>
      </c>
    </row>
    <row r="13" spans="2:11" ht="14.45" customHeight="1" x14ac:dyDescent="0.25">
      <c r="B13" s="40"/>
      <c r="C13" s="41" t="s">
        <v>2</v>
      </c>
      <c r="D13" s="83">
        <f>D14-SUM(D5:D9)</f>
        <v>104</v>
      </c>
      <c r="E13" s="42">
        <f t="shared" si="1"/>
        <v>0.19259259259259259</v>
      </c>
      <c r="F13" s="83">
        <f>F14-SUM(F5:F12)</f>
        <v>83</v>
      </c>
      <c r="G13" s="42">
        <f t="shared" si="0"/>
        <v>0.16666666666666666</v>
      </c>
      <c r="H13" s="43">
        <f>D13/F13-1</f>
        <v>0.25301204819277112</v>
      </c>
      <c r="J13" s="16"/>
    </row>
    <row r="14" spans="2:11" x14ac:dyDescent="0.25">
      <c r="B14" s="32"/>
      <c r="C14" s="33" t="s">
        <v>28</v>
      </c>
      <c r="D14" s="77">
        <v>540</v>
      </c>
      <c r="E14" s="34">
        <v>1</v>
      </c>
      <c r="F14" s="77">
        <v>498</v>
      </c>
      <c r="G14" s="34">
        <v>1</v>
      </c>
      <c r="H14" s="35">
        <f>D14/F14-1</f>
        <v>8.43373493975903E-2</v>
      </c>
      <c r="J14" s="16"/>
    </row>
    <row r="15" spans="2:11" x14ac:dyDescent="0.25">
      <c r="B15" s="11" t="s">
        <v>38</v>
      </c>
    </row>
    <row r="16" spans="2:11" x14ac:dyDescent="0.25">
      <c r="B16" s="11" t="s">
        <v>36</v>
      </c>
    </row>
    <row r="17" spans="2:4" x14ac:dyDescent="0.25">
      <c r="B17" s="9" t="s">
        <v>31</v>
      </c>
    </row>
    <row r="20" spans="2:4" x14ac:dyDescent="0.25">
      <c r="D20" s="17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J20"/>
  <sheetViews>
    <sheetView showGridLines="0" zoomScaleNormal="100" workbookViewId="0">
      <selection activeCell="B1" sqref="B1:I17"/>
    </sheetView>
  </sheetViews>
  <sheetFormatPr defaultRowHeight="15" x14ac:dyDescent="0.25"/>
  <cols>
    <col min="1" max="1" width="1" customWidth="1"/>
    <col min="3" max="3" width="15" bestFit="1" customWidth="1"/>
    <col min="4" max="4" width="16.7109375" bestFit="1" customWidth="1"/>
    <col min="10" max="10" width="9.5703125" bestFit="1" customWidth="1"/>
  </cols>
  <sheetData>
    <row r="1" spans="2:10" ht="28.5" customHeight="1" x14ac:dyDescent="0.25">
      <c r="B1" s="106" t="s">
        <v>47</v>
      </c>
      <c r="C1" s="106"/>
      <c r="D1" s="106"/>
      <c r="E1" s="106"/>
      <c r="F1" s="106"/>
      <c r="G1" s="106"/>
      <c r="H1" s="106"/>
      <c r="I1" s="106"/>
    </row>
    <row r="2" spans="2:10" ht="37.5" customHeight="1" x14ac:dyDescent="0.25">
      <c r="B2" s="131" t="s">
        <v>9</v>
      </c>
      <c r="C2" s="107"/>
      <c r="D2" s="107" t="s">
        <v>14</v>
      </c>
      <c r="E2" s="128" t="s">
        <v>42</v>
      </c>
      <c r="F2" s="128"/>
      <c r="G2" s="128" t="s">
        <v>43</v>
      </c>
      <c r="H2" s="128"/>
      <c r="I2" s="129" t="s">
        <v>8</v>
      </c>
    </row>
    <row r="3" spans="2:10" ht="33" customHeight="1" x14ac:dyDescent="0.25">
      <c r="B3" s="132"/>
      <c r="C3" s="108"/>
      <c r="D3" s="108"/>
      <c r="E3" s="100" t="s">
        <v>7</v>
      </c>
      <c r="F3" s="98" t="s">
        <v>6</v>
      </c>
      <c r="G3" s="100" t="s">
        <v>7</v>
      </c>
      <c r="H3" s="98" t="s">
        <v>6</v>
      </c>
      <c r="I3" s="130"/>
    </row>
    <row r="4" spans="2:10" x14ac:dyDescent="0.25">
      <c r="B4" s="8"/>
      <c r="C4" s="3" t="s">
        <v>11</v>
      </c>
      <c r="D4" s="119" t="s">
        <v>15</v>
      </c>
      <c r="E4" s="4"/>
      <c r="F4" s="18" t="str">
        <f>IF(E4=0,"",E4/$E$6)</f>
        <v/>
      </c>
      <c r="G4" s="89"/>
      <c r="H4" s="1" t="str">
        <f>IF(G4=0,"",G4/$G$6)</f>
        <v/>
      </c>
      <c r="I4" s="6" t="str">
        <f>IF(G4=0,"",E4/G4-1)</f>
        <v/>
      </c>
    </row>
    <row r="5" spans="2:10" x14ac:dyDescent="0.25">
      <c r="B5" s="10"/>
      <c r="C5" s="3" t="s">
        <v>12</v>
      </c>
      <c r="D5" s="120"/>
      <c r="E5" s="86">
        <v>275</v>
      </c>
      <c r="F5" s="18">
        <f>+E5/$E$6</f>
        <v>1</v>
      </c>
      <c r="G5" s="89">
        <v>266</v>
      </c>
      <c r="H5" s="18">
        <f>+G5/$G$6</f>
        <v>1</v>
      </c>
      <c r="I5" s="6">
        <f>E5/G5-1</f>
        <v>3.3834586466165328E-2</v>
      </c>
      <c r="J5" s="15"/>
    </row>
    <row r="6" spans="2:10" x14ac:dyDescent="0.25">
      <c r="B6" s="109" t="s">
        <v>10</v>
      </c>
      <c r="C6" s="111" t="s">
        <v>5</v>
      </c>
      <c r="D6" s="112"/>
      <c r="E6" s="115">
        <f>SUM(E4:E5)</f>
        <v>275</v>
      </c>
      <c r="F6" s="31">
        <f>SUM(F4:F5)</f>
        <v>1</v>
      </c>
      <c r="G6" s="125">
        <f>SUM(G4:G5)</f>
        <v>266</v>
      </c>
      <c r="H6" s="31">
        <f>SUM(H4:H5)</f>
        <v>1</v>
      </c>
      <c r="I6" s="117">
        <f>E6/G6-1</f>
        <v>3.3834586466165328E-2</v>
      </c>
      <c r="J6" s="17"/>
    </row>
    <row r="7" spans="2:10" x14ac:dyDescent="0.25">
      <c r="B7" s="121"/>
      <c r="C7" s="122"/>
      <c r="D7" s="123"/>
      <c r="E7" s="124"/>
      <c r="F7" s="22">
        <f>+E6/E15</f>
        <v>0.5092592592592593</v>
      </c>
      <c r="G7" s="126"/>
      <c r="H7" s="22">
        <f>+G6/G15</f>
        <v>0.53413654618473894</v>
      </c>
      <c r="I7" s="127"/>
      <c r="J7" s="17"/>
    </row>
    <row r="8" spans="2:10" x14ac:dyDescent="0.25">
      <c r="B8" s="10"/>
      <c r="C8" s="3" t="s">
        <v>12</v>
      </c>
      <c r="D8" s="7" t="s">
        <v>16</v>
      </c>
      <c r="E8" s="87">
        <v>108</v>
      </c>
      <c r="F8" s="18">
        <f>E8/$E$13</f>
        <v>0.40754716981132078</v>
      </c>
      <c r="G8" s="89">
        <v>115</v>
      </c>
      <c r="H8" s="18">
        <f>G8/$G$13</f>
        <v>0.49568965517241381</v>
      </c>
      <c r="I8" s="6">
        <f>E8/G8-1</f>
        <v>-6.0869565217391286E-2</v>
      </c>
      <c r="J8" s="17"/>
    </row>
    <row r="9" spans="2:10" x14ac:dyDescent="0.25">
      <c r="B9" s="10"/>
      <c r="C9" s="3"/>
      <c r="D9" s="56" t="s">
        <v>17</v>
      </c>
      <c r="E9" s="88">
        <v>27</v>
      </c>
      <c r="F9" s="57">
        <f>E9/$E$13</f>
        <v>0.10188679245283019</v>
      </c>
      <c r="G9" s="90">
        <v>35</v>
      </c>
      <c r="H9" s="57">
        <f>G9/$G$13</f>
        <v>0.15086206896551724</v>
      </c>
      <c r="I9" s="58">
        <f>IF(G9=0,"",E9/G9-1)</f>
        <v>-0.22857142857142854</v>
      </c>
      <c r="J9" s="17"/>
    </row>
    <row r="10" spans="2:10" x14ac:dyDescent="0.25">
      <c r="B10" s="10"/>
      <c r="C10" s="3"/>
      <c r="D10" s="7" t="s">
        <v>18</v>
      </c>
      <c r="E10" s="87">
        <v>1</v>
      </c>
      <c r="F10" s="18">
        <f>IF(E10=0,"",E10/$E$13)</f>
        <v>3.7735849056603774E-3</v>
      </c>
      <c r="G10" s="89">
        <v>3</v>
      </c>
      <c r="H10" s="18">
        <f>IF(G10=0,"",G10/$G$13)</f>
        <v>1.2931034482758621E-2</v>
      </c>
      <c r="I10" s="6">
        <f>IF(G10=0,"",E10/G10-1)</f>
        <v>-0.66666666666666674</v>
      </c>
      <c r="J10" s="17"/>
    </row>
    <row r="11" spans="2:10" x14ac:dyDescent="0.25">
      <c r="B11" s="10"/>
      <c r="C11" s="3"/>
      <c r="D11" s="56" t="s">
        <v>19</v>
      </c>
      <c r="E11" s="88">
        <v>129</v>
      </c>
      <c r="F11" s="57">
        <f>E11/$E$13</f>
        <v>0.48679245283018868</v>
      </c>
      <c r="G11" s="91">
        <v>79</v>
      </c>
      <c r="H11" s="57">
        <f>G11/$G$13</f>
        <v>0.34051724137931033</v>
      </c>
      <c r="I11" s="58">
        <f>E11/G11-1</f>
        <v>0.63291139240506333</v>
      </c>
      <c r="J11" s="17"/>
    </row>
    <row r="12" spans="2:10" x14ac:dyDescent="0.25">
      <c r="B12" s="10"/>
      <c r="C12" s="7"/>
      <c r="D12" s="7" t="s">
        <v>20</v>
      </c>
      <c r="E12" s="87"/>
      <c r="F12" s="18" t="str">
        <f>IF(E12=0,"",E12/$E$13)</f>
        <v/>
      </c>
      <c r="G12" s="89"/>
      <c r="H12" s="18" t="str">
        <f>IF(G12=0,"",G12/$G$13)</f>
        <v/>
      </c>
      <c r="I12" s="6" t="str">
        <f>IF(G12=0,"",E12/G12-1)</f>
        <v/>
      </c>
      <c r="J12" s="17"/>
    </row>
    <row r="13" spans="2:10" x14ac:dyDescent="0.25">
      <c r="B13" s="109" t="s">
        <v>13</v>
      </c>
      <c r="C13" s="111" t="s">
        <v>5</v>
      </c>
      <c r="D13" s="112"/>
      <c r="E13" s="115">
        <f>SUM(E8:E12)</f>
        <v>265</v>
      </c>
      <c r="F13" s="31">
        <f>SUM(F8:F12)</f>
        <v>1</v>
      </c>
      <c r="G13" s="115">
        <f>SUM(G8:G12)</f>
        <v>232</v>
      </c>
      <c r="H13" s="31">
        <f>SUM(H8:H12)</f>
        <v>1</v>
      </c>
      <c r="I13" s="117">
        <f>E13/G13-1</f>
        <v>0.14224137931034475</v>
      </c>
      <c r="J13" s="17"/>
    </row>
    <row r="14" spans="2:10" x14ac:dyDescent="0.25">
      <c r="B14" s="110"/>
      <c r="C14" s="113"/>
      <c r="D14" s="114"/>
      <c r="E14" s="116"/>
      <c r="F14" s="31">
        <f>+E13/E15</f>
        <v>0.49074074074074076</v>
      </c>
      <c r="G14" s="116"/>
      <c r="H14" s="31">
        <f>G13/G15</f>
        <v>0.46586345381526106</v>
      </c>
      <c r="I14" s="118"/>
      <c r="J14" s="17"/>
    </row>
    <row r="15" spans="2:10" x14ac:dyDescent="0.25">
      <c r="B15" s="66"/>
      <c r="C15" s="68" t="s">
        <v>26</v>
      </c>
      <c r="D15" s="67"/>
      <c r="E15" s="101">
        <f>E6+E13</f>
        <v>540</v>
      </c>
      <c r="F15" s="102">
        <v>1</v>
      </c>
      <c r="G15" s="101">
        <f>G6+G13</f>
        <v>498</v>
      </c>
      <c r="H15" s="102">
        <v>1</v>
      </c>
      <c r="I15" s="69">
        <f>E15/G15-1</f>
        <v>8.43373493975903E-2</v>
      </c>
      <c r="J15" s="17"/>
    </row>
    <row r="16" spans="2:10" x14ac:dyDescent="0.25">
      <c r="B16" s="9" t="s">
        <v>31</v>
      </c>
    </row>
    <row r="17" spans="2:9" x14ac:dyDescent="0.25">
      <c r="B17" s="9" t="s">
        <v>27</v>
      </c>
    </row>
    <row r="18" spans="2:9" x14ac:dyDescent="0.25">
      <c r="I18" s="13"/>
    </row>
    <row r="20" spans="2:9" x14ac:dyDescent="0.25">
      <c r="C20" t="s">
        <v>32</v>
      </c>
    </row>
  </sheetData>
  <mergeCells count="17">
    <mergeCell ref="I13:I14"/>
    <mergeCell ref="D4:D5"/>
    <mergeCell ref="B1:I1"/>
    <mergeCell ref="B6:B7"/>
    <mergeCell ref="C6:D7"/>
    <mergeCell ref="E6:E7"/>
    <mergeCell ref="G6:G7"/>
    <mergeCell ref="I6:I7"/>
    <mergeCell ref="E2:F2"/>
    <mergeCell ref="G2:H2"/>
    <mergeCell ref="I2:I3"/>
    <mergeCell ref="B2:C3"/>
    <mergeCell ref="D2:D3"/>
    <mergeCell ref="B13:B14"/>
    <mergeCell ref="C13:D14"/>
    <mergeCell ref="E13:E14"/>
    <mergeCell ref="G13:G14"/>
  </mergeCells>
  <phoneticPr fontId="5" type="noConversion"/>
  <conditionalFormatting sqref="I4:I6">
    <cfRule type="cellIs" dxfId="5" priority="5" stopIfTrue="1" operator="lessThan">
      <formula>0</formula>
    </cfRule>
  </conditionalFormatting>
  <conditionalFormatting sqref="I8:I13">
    <cfRule type="cellIs" dxfId="4" priority="1" stopIfTrue="1" operator="lessThan">
      <formula>0</formula>
    </cfRule>
  </conditionalFormatting>
  <conditionalFormatting sqref="I15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F10:F11 I12 H10: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workbookViewId="0">
      <selection activeCell="B1" sqref="B1:H13"/>
    </sheetView>
  </sheetViews>
  <sheetFormatPr defaultRowHeight="15" x14ac:dyDescent="0.25"/>
  <cols>
    <col min="1" max="1" width="1.140625" customWidth="1"/>
    <col min="3" max="3" width="16.5703125" bestFit="1" customWidth="1"/>
    <col min="8" max="8" width="11.5703125" customWidth="1"/>
    <col min="10" max="10" width="10.85546875" bestFit="1" customWidth="1"/>
  </cols>
  <sheetData>
    <row r="1" spans="2:12" x14ac:dyDescent="0.25">
      <c r="B1" s="106" t="s">
        <v>44</v>
      </c>
      <c r="C1" s="106"/>
      <c r="D1" s="106"/>
      <c r="E1" s="106"/>
      <c r="F1" s="106"/>
      <c r="G1" s="106"/>
      <c r="H1" s="106"/>
    </row>
    <row r="2" spans="2:12" x14ac:dyDescent="0.25">
      <c r="B2" s="106"/>
      <c r="C2" s="106"/>
      <c r="D2" s="106"/>
      <c r="E2" s="106"/>
      <c r="F2" s="106"/>
      <c r="G2" s="106"/>
      <c r="H2" s="106"/>
    </row>
    <row r="3" spans="2:12" ht="25.5" customHeight="1" x14ac:dyDescent="0.25">
      <c r="B3" s="133" t="s">
        <v>3</v>
      </c>
      <c r="C3" s="133" t="s">
        <v>4</v>
      </c>
      <c r="D3" s="105" t="s">
        <v>42</v>
      </c>
      <c r="E3" s="105"/>
      <c r="F3" s="105" t="s">
        <v>43</v>
      </c>
      <c r="G3" s="105"/>
      <c r="H3" s="135" t="s">
        <v>8</v>
      </c>
    </row>
    <row r="4" spans="2:12" ht="42.75" customHeight="1" x14ac:dyDescent="0.25">
      <c r="B4" s="134"/>
      <c r="C4" s="134"/>
      <c r="D4" s="99" t="s">
        <v>7</v>
      </c>
      <c r="E4" s="97" t="s">
        <v>6</v>
      </c>
      <c r="F4" s="99" t="s">
        <v>7</v>
      </c>
      <c r="G4" s="97" t="s">
        <v>6</v>
      </c>
      <c r="H4" s="136"/>
    </row>
    <row r="5" spans="2:12" x14ac:dyDescent="0.25">
      <c r="B5" s="48">
        <v>1</v>
      </c>
      <c r="C5" s="49" t="s">
        <v>0</v>
      </c>
      <c r="D5" s="72">
        <v>271</v>
      </c>
      <c r="E5" s="50">
        <f t="shared" ref="E5:E11" si="0">D5/$D$12</f>
        <v>0.29360780065005415</v>
      </c>
      <c r="F5" s="78">
        <v>309</v>
      </c>
      <c r="G5" s="50">
        <f>F5/$F$12</f>
        <v>0.2545304777594728</v>
      </c>
      <c r="H5" s="51">
        <f t="shared" ref="H5:H10" si="1">D5/F5-1</f>
        <v>-0.12297734627831713</v>
      </c>
      <c r="K5" s="20"/>
      <c r="L5" s="20"/>
    </row>
    <row r="6" spans="2:12" x14ac:dyDescent="0.25">
      <c r="B6" s="52">
        <v>2</v>
      </c>
      <c r="C6" s="53" t="s">
        <v>30</v>
      </c>
      <c r="D6" s="73">
        <v>248</v>
      </c>
      <c r="E6" s="54">
        <f t="shared" si="0"/>
        <v>0.26868905742145177</v>
      </c>
      <c r="F6" s="79">
        <v>370</v>
      </c>
      <c r="G6" s="64">
        <f t="shared" ref="G6:G11" si="2">F6/$F$12</f>
        <v>0.30477759472817134</v>
      </c>
      <c r="H6" s="55">
        <f t="shared" si="1"/>
        <v>-0.32972972972972969</v>
      </c>
      <c r="K6" s="20"/>
    </row>
    <row r="7" spans="2:12" x14ac:dyDescent="0.25">
      <c r="B7" s="48">
        <v>3</v>
      </c>
      <c r="C7" s="49" t="s">
        <v>1</v>
      </c>
      <c r="D7" s="74">
        <v>100</v>
      </c>
      <c r="E7" s="50">
        <f t="shared" si="0"/>
        <v>0.10834236186348863</v>
      </c>
      <c r="F7" s="80">
        <v>106</v>
      </c>
      <c r="G7" s="65">
        <f t="shared" si="2"/>
        <v>8.7314662273476118E-2</v>
      </c>
      <c r="H7" s="51">
        <f t="shared" si="1"/>
        <v>-5.6603773584905648E-2</v>
      </c>
      <c r="K7" s="20"/>
    </row>
    <row r="8" spans="2:12" x14ac:dyDescent="0.25">
      <c r="B8" s="52">
        <v>4</v>
      </c>
      <c r="C8" s="53" t="s">
        <v>37</v>
      </c>
      <c r="D8" s="75">
        <v>53</v>
      </c>
      <c r="E8" s="54">
        <f t="shared" si="0"/>
        <v>5.7421451787648972E-2</v>
      </c>
      <c r="F8" s="79">
        <v>43</v>
      </c>
      <c r="G8" s="64">
        <f t="shared" si="2"/>
        <v>3.5420098846787477E-2</v>
      </c>
      <c r="H8" s="55">
        <f>D8/F8-1</f>
        <v>0.23255813953488369</v>
      </c>
      <c r="K8" s="20"/>
    </row>
    <row r="9" spans="2:12" x14ac:dyDescent="0.25">
      <c r="B9" s="48">
        <v>5</v>
      </c>
      <c r="C9" s="49" t="s">
        <v>29</v>
      </c>
      <c r="D9" s="74">
        <v>49</v>
      </c>
      <c r="E9" s="50">
        <f t="shared" si="0"/>
        <v>5.3087757313109427E-2</v>
      </c>
      <c r="F9" s="78">
        <v>74</v>
      </c>
      <c r="G9" s="65">
        <f t="shared" si="2"/>
        <v>6.0955518945634266E-2</v>
      </c>
      <c r="H9" s="51">
        <f t="shared" si="1"/>
        <v>-0.33783783783783783</v>
      </c>
      <c r="K9" s="20"/>
    </row>
    <row r="10" spans="2:12" x14ac:dyDescent="0.25">
      <c r="B10" s="52">
        <v>6</v>
      </c>
      <c r="C10" s="53" t="s">
        <v>40</v>
      </c>
      <c r="D10" s="75">
        <v>26</v>
      </c>
      <c r="E10" s="54">
        <f t="shared" si="0"/>
        <v>2.8169014084507043E-2</v>
      </c>
      <c r="F10" s="79">
        <v>47</v>
      </c>
      <c r="G10" s="64">
        <f t="shared" si="2"/>
        <v>3.8714991762767707E-2</v>
      </c>
      <c r="H10" s="55">
        <f t="shared" si="1"/>
        <v>-0.44680851063829785</v>
      </c>
      <c r="K10" s="20"/>
      <c r="L10" s="20"/>
    </row>
    <row r="11" spans="2:12" x14ac:dyDescent="0.25">
      <c r="B11" s="59"/>
      <c r="C11" s="60" t="s">
        <v>2</v>
      </c>
      <c r="D11" s="76">
        <f>D12-SUM(D5:D10)</f>
        <v>176</v>
      </c>
      <c r="E11" s="61">
        <f t="shared" si="0"/>
        <v>0.19068255687973998</v>
      </c>
      <c r="F11" s="76">
        <f>F12-SUM(F5:F10)</f>
        <v>265</v>
      </c>
      <c r="G11" s="62">
        <f t="shared" si="2"/>
        <v>0.21828665568369027</v>
      </c>
      <c r="H11" s="63">
        <f>D11/F11-1</f>
        <v>-0.33584905660377362</v>
      </c>
      <c r="L11" s="20"/>
    </row>
    <row r="12" spans="2:12" x14ac:dyDescent="0.25">
      <c r="B12" s="32"/>
      <c r="C12" s="33" t="s">
        <v>5</v>
      </c>
      <c r="D12" s="77">
        <v>923</v>
      </c>
      <c r="E12" s="34">
        <v>1</v>
      </c>
      <c r="F12" s="77">
        <v>1214</v>
      </c>
      <c r="G12" s="34">
        <v>1</v>
      </c>
      <c r="H12" s="35">
        <f>D12/F12-1</f>
        <v>-0.23970345963756179</v>
      </c>
      <c r="L12" s="20"/>
    </row>
    <row r="13" spans="2:12" x14ac:dyDescent="0.25">
      <c r="B13" s="9" t="s">
        <v>31</v>
      </c>
      <c r="J13" s="16"/>
    </row>
    <row r="14" spans="2:12" x14ac:dyDescent="0.25">
      <c r="J14" s="1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8"/>
  <sheetViews>
    <sheetView showGridLines="0" zoomScaleNormal="100" workbookViewId="0">
      <selection activeCell="F4" sqref="F4"/>
    </sheetView>
  </sheetViews>
  <sheetFormatPr defaultRowHeight="15" x14ac:dyDescent="0.25"/>
  <cols>
    <col min="1" max="1" width="1.28515625" customWidth="1"/>
    <col min="2" max="2" width="12.85546875" customWidth="1"/>
    <col min="3" max="3" width="15" bestFit="1" customWidth="1"/>
    <col min="4" max="4" width="16.7109375" bestFit="1" customWidth="1"/>
    <col min="5" max="5" width="9.42578125" bestFit="1" customWidth="1"/>
  </cols>
  <sheetData>
    <row r="1" spans="2:9" ht="30" customHeight="1" x14ac:dyDescent="0.25">
      <c r="B1" s="106" t="s">
        <v>45</v>
      </c>
      <c r="C1" s="106"/>
      <c r="D1" s="106"/>
      <c r="E1" s="106"/>
      <c r="F1" s="106"/>
      <c r="G1" s="106"/>
      <c r="H1" s="106"/>
      <c r="I1" s="106"/>
    </row>
    <row r="2" spans="2:9" ht="37.5" customHeight="1" x14ac:dyDescent="0.25">
      <c r="B2" s="107" t="s">
        <v>9</v>
      </c>
      <c r="C2" s="107"/>
      <c r="D2" s="107" t="s">
        <v>14</v>
      </c>
      <c r="E2" s="128" t="s">
        <v>42</v>
      </c>
      <c r="F2" s="128"/>
      <c r="G2" s="128" t="s">
        <v>43</v>
      </c>
      <c r="H2" s="128"/>
      <c r="I2" s="137" t="s">
        <v>8</v>
      </c>
    </row>
    <row r="3" spans="2:9" ht="33" customHeight="1" x14ac:dyDescent="0.25">
      <c r="B3" s="133"/>
      <c r="C3" s="133"/>
      <c r="D3" s="133"/>
      <c r="E3" s="100" t="s">
        <v>7</v>
      </c>
      <c r="F3" s="98" t="s">
        <v>6</v>
      </c>
      <c r="G3" s="100" t="s">
        <v>7</v>
      </c>
      <c r="H3" s="98" t="s">
        <v>6</v>
      </c>
      <c r="I3" s="135"/>
    </row>
    <row r="4" spans="2:9" x14ac:dyDescent="0.25">
      <c r="B4" s="8"/>
      <c r="C4" s="3" t="s">
        <v>11</v>
      </c>
      <c r="D4" s="138" t="s">
        <v>15</v>
      </c>
      <c r="E4" s="92">
        <v>3</v>
      </c>
      <c r="F4" s="18">
        <f>+E4/$E$6</f>
        <v>1.1538461538461539E-2</v>
      </c>
      <c r="G4" s="92">
        <v>8</v>
      </c>
      <c r="H4" s="18">
        <f>+G4/$G$6</f>
        <v>2.5974025974025976E-2</v>
      </c>
      <c r="I4" s="6">
        <f>IF(G4=0," ",E4/G4-1)</f>
        <v>-0.625</v>
      </c>
    </row>
    <row r="5" spans="2:9" x14ac:dyDescent="0.25">
      <c r="B5" s="10"/>
      <c r="C5" s="3" t="s">
        <v>12</v>
      </c>
      <c r="D5" s="138"/>
      <c r="E5" s="92">
        <v>257</v>
      </c>
      <c r="F5" s="18">
        <f>+E5/$E$6</f>
        <v>0.9884615384615385</v>
      </c>
      <c r="G5" s="92">
        <v>300</v>
      </c>
      <c r="H5" s="18">
        <f>+G5/$G$6</f>
        <v>0.97402597402597402</v>
      </c>
      <c r="I5" s="6">
        <f>E5/G5-1</f>
        <v>-0.14333333333333331</v>
      </c>
    </row>
    <row r="6" spans="2:9" x14ac:dyDescent="0.25">
      <c r="B6" s="109" t="s">
        <v>10</v>
      </c>
      <c r="C6" s="111" t="s">
        <v>5</v>
      </c>
      <c r="D6" s="112"/>
      <c r="E6" s="115">
        <f>SUM(E4:E5)</f>
        <v>260</v>
      </c>
      <c r="F6" s="21">
        <f>SUM(F4:F5)</f>
        <v>1</v>
      </c>
      <c r="G6" s="125">
        <f>SUM(G4:G5)</f>
        <v>308</v>
      </c>
      <c r="H6" s="21">
        <f>SUM(H4:H5)</f>
        <v>1</v>
      </c>
      <c r="I6" s="117">
        <f>E6/G6-1</f>
        <v>-0.1558441558441559</v>
      </c>
    </row>
    <row r="7" spans="2:9" x14ac:dyDescent="0.25">
      <c r="B7" s="121"/>
      <c r="C7" s="122"/>
      <c r="D7" s="123"/>
      <c r="E7" s="124"/>
      <c r="F7" s="22">
        <f>+E6/E15</f>
        <v>0.28169014084507044</v>
      </c>
      <c r="G7" s="126"/>
      <c r="H7" s="22">
        <f>+G6/G15</f>
        <v>0.25370675453047775</v>
      </c>
      <c r="I7" s="127"/>
    </row>
    <row r="8" spans="2:9" x14ac:dyDescent="0.25">
      <c r="B8" s="10"/>
      <c r="C8" s="7" t="s">
        <v>12</v>
      </c>
      <c r="D8" s="2" t="s">
        <v>16</v>
      </c>
      <c r="E8" s="87">
        <v>66</v>
      </c>
      <c r="F8" s="18">
        <f>E8/$E$13</f>
        <v>9.9547511312217188E-2</v>
      </c>
      <c r="G8" s="89">
        <v>104</v>
      </c>
      <c r="H8" s="18">
        <f>G8/$G$13</f>
        <v>0.11479028697571744</v>
      </c>
      <c r="I8" s="6">
        <f>E8/G8-1</f>
        <v>-0.36538461538461542</v>
      </c>
    </row>
    <row r="9" spans="2:9" x14ac:dyDescent="0.25">
      <c r="B9" s="10"/>
      <c r="C9" s="7"/>
      <c r="D9" s="3" t="s">
        <v>17</v>
      </c>
      <c r="E9" s="87">
        <v>288</v>
      </c>
      <c r="F9" s="18">
        <f>E9/$E$13</f>
        <v>0.43438914027149322</v>
      </c>
      <c r="G9" s="94">
        <v>438</v>
      </c>
      <c r="H9" s="18">
        <f>G9/$G$13</f>
        <v>0.48344370860927155</v>
      </c>
      <c r="I9" s="6">
        <f>E9/G9-1</f>
        <v>-0.34246575342465757</v>
      </c>
    </row>
    <row r="10" spans="2:9" x14ac:dyDescent="0.25">
      <c r="B10" s="10"/>
      <c r="C10" s="7"/>
      <c r="D10" s="3" t="s">
        <v>18</v>
      </c>
      <c r="E10" s="87">
        <v>1</v>
      </c>
      <c r="F10" s="18">
        <f>E10/$E$13</f>
        <v>1.5082956259426848E-3</v>
      </c>
      <c r="G10" s="95"/>
      <c r="H10" s="18">
        <f>G10/$G$13</f>
        <v>0</v>
      </c>
      <c r="I10" s="6" t="str">
        <f>IF(G10=0," ",E10/G10-1)</f>
        <v xml:space="preserve"> </v>
      </c>
    </row>
    <row r="11" spans="2:9" x14ac:dyDescent="0.25">
      <c r="B11" s="10"/>
      <c r="C11" s="7"/>
      <c r="D11" s="3" t="s">
        <v>19</v>
      </c>
      <c r="E11" s="87">
        <v>273</v>
      </c>
      <c r="F11" s="18">
        <f>E11/$E$13</f>
        <v>0.41176470588235292</v>
      </c>
      <c r="G11" s="95">
        <v>323</v>
      </c>
      <c r="H11" s="18">
        <f>G11/$G$13</f>
        <v>0.35651214128035319</v>
      </c>
      <c r="I11" s="6">
        <f>E11/G11-1</f>
        <v>-0.15479876160990713</v>
      </c>
    </row>
    <row r="12" spans="2:9" x14ac:dyDescent="0.25">
      <c r="B12" s="10"/>
      <c r="C12" s="7"/>
      <c r="D12" s="5" t="s">
        <v>33</v>
      </c>
      <c r="E12" s="87">
        <v>35</v>
      </c>
      <c r="F12" s="18">
        <f>E12/$E$13</f>
        <v>5.2790346907993967E-2</v>
      </c>
      <c r="G12" s="95">
        <v>41</v>
      </c>
      <c r="H12" s="18">
        <f>G12/$G$13</f>
        <v>4.5253863134657839E-2</v>
      </c>
      <c r="I12" s="6">
        <f>E12/G12-1</f>
        <v>-0.14634146341463417</v>
      </c>
    </row>
    <row r="13" spans="2:9" x14ac:dyDescent="0.25">
      <c r="B13" s="109" t="s">
        <v>13</v>
      </c>
      <c r="C13" s="111" t="s">
        <v>5</v>
      </c>
      <c r="D13" s="112"/>
      <c r="E13" s="115">
        <f>SUM(E8:E12)</f>
        <v>663</v>
      </c>
      <c r="F13" s="21">
        <f>SUM(F8:F12)</f>
        <v>1</v>
      </c>
      <c r="G13" s="115">
        <f>SUM(G8:G12)</f>
        <v>906</v>
      </c>
      <c r="H13" s="21">
        <f>SUM(H8:H12)</f>
        <v>1</v>
      </c>
      <c r="I13" s="117">
        <f>E13/G13-1</f>
        <v>-0.26821192052980136</v>
      </c>
    </row>
    <row r="14" spans="2:9" x14ac:dyDescent="0.25">
      <c r="B14" s="110"/>
      <c r="C14" s="113"/>
      <c r="D14" s="114"/>
      <c r="E14" s="116"/>
      <c r="F14" s="31">
        <f>+E13/E15</f>
        <v>0.71830985915492962</v>
      </c>
      <c r="G14" s="116"/>
      <c r="H14" s="31">
        <f>G13/G15</f>
        <v>0.74629324546952225</v>
      </c>
      <c r="I14" s="118"/>
    </row>
    <row r="15" spans="2:9" x14ac:dyDescent="0.25">
      <c r="B15" s="66"/>
      <c r="C15" s="68" t="s">
        <v>5</v>
      </c>
      <c r="D15" s="67"/>
      <c r="E15" s="93">
        <f>+E13+E6</f>
        <v>923</v>
      </c>
      <c r="F15" s="70">
        <f>F7+F14</f>
        <v>1</v>
      </c>
      <c r="G15" s="96">
        <f>+G13+G6</f>
        <v>1214</v>
      </c>
      <c r="H15" s="70">
        <f>H7+H14</f>
        <v>1</v>
      </c>
      <c r="I15" s="71">
        <f>E15/G15-1</f>
        <v>-0.23970345963756179</v>
      </c>
    </row>
    <row r="16" spans="2:9" x14ac:dyDescent="0.25">
      <c r="B16" s="9" t="s">
        <v>31</v>
      </c>
    </row>
    <row r="18" spans="2:4" ht="39.75" customHeight="1" x14ac:dyDescent="0.25">
      <c r="B18" s="139" t="s">
        <v>46</v>
      </c>
      <c r="C18" s="139"/>
      <c r="D18" s="139"/>
    </row>
    <row r="19" spans="2:4" ht="21.75" customHeight="1" x14ac:dyDescent="0.25">
      <c r="B19" s="25" t="s">
        <v>22</v>
      </c>
      <c r="C19" s="26" t="s">
        <v>23</v>
      </c>
      <c r="D19" s="27" t="s">
        <v>21</v>
      </c>
    </row>
    <row r="20" spans="2:4" x14ac:dyDescent="0.25">
      <c r="B20" s="12">
        <v>2009</v>
      </c>
      <c r="C20" s="12">
        <v>96</v>
      </c>
      <c r="D20" s="19">
        <f t="shared" ref="D20:D35" si="0">C20/$C$36</f>
        <v>0.10400866738894908</v>
      </c>
    </row>
    <row r="21" spans="2:4" x14ac:dyDescent="0.25">
      <c r="B21" s="12">
        <v>2011</v>
      </c>
      <c r="C21" s="12">
        <v>76</v>
      </c>
      <c r="D21" s="19">
        <f t="shared" si="0"/>
        <v>8.2340195016251352E-2</v>
      </c>
    </row>
    <row r="22" spans="2:4" x14ac:dyDescent="0.25">
      <c r="B22" s="12">
        <v>2014</v>
      </c>
      <c r="C22" s="12">
        <v>71</v>
      </c>
      <c r="D22" s="19">
        <f t="shared" si="0"/>
        <v>7.6923076923076927E-2</v>
      </c>
    </row>
    <row r="23" spans="2:4" x14ac:dyDescent="0.25">
      <c r="B23" s="12">
        <v>2010</v>
      </c>
      <c r="C23" s="12">
        <v>70</v>
      </c>
      <c r="D23" s="19">
        <f t="shared" si="0"/>
        <v>7.5839653304442034E-2</v>
      </c>
    </row>
    <row r="24" spans="2:4" x14ac:dyDescent="0.25">
      <c r="B24" s="12">
        <v>2015</v>
      </c>
      <c r="C24" s="12">
        <v>69</v>
      </c>
      <c r="D24" s="19">
        <f t="shared" si="0"/>
        <v>7.4756229685807155E-2</v>
      </c>
    </row>
    <row r="25" spans="2:4" x14ac:dyDescent="0.25">
      <c r="B25" s="12">
        <v>2012</v>
      </c>
      <c r="C25" s="12">
        <v>68</v>
      </c>
      <c r="D25" s="19">
        <f t="shared" si="0"/>
        <v>7.3672806067172261E-2</v>
      </c>
    </row>
    <row r="26" spans="2:4" x14ac:dyDescent="0.25">
      <c r="B26" s="12">
        <v>2013</v>
      </c>
      <c r="C26" s="12">
        <v>64</v>
      </c>
      <c r="D26" s="19">
        <f t="shared" si="0"/>
        <v>6.9339111592632716E-2</v>
      </c>
    </row>
    <row r="27" spans="2:4" x14ac:dyDescent="0.25">
      <c r="B27" s="12">
        <v>2008</v>
      </c>
      <c r="C27" s="12">
        <v>60</v>
      </c>
      <c r="D27" s="19">
        <f t="shared" si="0"/>
        <v>6.500541711809317E-2</v>
      </c>
    </row>
    <row r="28" spans="2:4" x14ac:dyDescent="0.25">
      <c r="B28" s="12">
        <v>2016</v>
      </c>
      <c r="C28" s="12">
        <v>50</v>
      </c>
      <c r="D28" s="19">
        <f t="shared" si="0"/>
        <v>5.4171180931744313E-2</v>
      </c>
    </row>
    <row r="29" spans="2:4" x14ac:dyDescent="0.25">
      <c r="B29" s="12">
        <v>2019</v>
      </c>
      <c r="C29" s="12">
        <v>47</v>
      </c>
      <c r="D29" s="19">
        <f t="shared" si="0"/>
        <v>5.0920910075839654E-2</v>
      </c>
    </row>
    <row r="30" spans="2:4" x14ac:dyDescent="0.25">
      <c r="B30" s="12">
        <v>2007</v>
      </c>
      <c r="C30" s="12">
        <v>45</v>
      </c>
      <c r="D30" s="19">
        <f t="shared" si="0"/>
        <v>4.8754062838569881E-2</v>
      </c>
    </row>
    <row r="31" spans="2:4" x14ac:dyDescent="0.25">
      <c r="B31" s="12">
        <v>2017</v>
      </c>
      <c r="C31" s="12">
        <v>43</v>
      </c>
      <c r="D31" s="19">
        <f t="shared" si="0"/>
        <v>4.6587215601300108E-2</v>
      </c>
    </row>
    <row r="32" spans="2:4" x14ac:dyDescent="0.25">
      <c r="B32" s="12">
        <v>2018</v>
      </c>
      <c r="C32" s="12">
        <v>35</v>
      </c>
      <c r="D32" s="19">
        <f t="shared" si="0"/>
        <v>3.7919826652221017E-2</v>
      </c>
    </row>
    <row r="33" spans="2:5" x14ac:dyDescent="0.25">
      <c r="B33" s="12">
        <v>2006</v>
      </c>
      <c r="C33" s="12">
        <v>28</v>
      </c>
      <c r="D33" s="19">
        <f t="shared" si="0"/>
        <v>3.0335861321776816E-2</v>
      </c>
    </row>
    <row r="34" spans="2:5" x14ac:dyDescent="0.25">
      <c r="B34" s="12">
        <v>2024</v>
      </c>
      <c r="C34" s="12">
        <v>19</v>
      </c>
      <c r="D34" s="19">
        <f t="shared" si="0"/>
        <v>2.0585048754062838E-2</v>
      </c>
    </row>
    <row r="35" spans="2:5" x14ac:dyDescent="0.25">
      <c r="B35" s="23" t="s">
        <v>34</v>
      </c>
      <c r="C35" s="23">
        <f>C36-SUM(C20:C34)</f>
        <v>82</v>
      </c>
      <c r="D35" s="24">
        <f t="shared" si="0"/>
        <v>8.8840736728060671E-2</v>
      </c>
    </row>
    <row r="36" spans="2:5" x14ac:dyDescent="0.25">
      <c r="B36" s="28" t="s">
        <v>24</v>
      </c>
      <c r="C36" s="29">
        <f>E15</f>
        <v>923</v>
      </c>
      <c r="D36" s="30">
        <f>SUM(D20:D35)</f>
        <v>1</v>
      </c>
      <c r="E36" s="14"/>
    </row>
    <row r="37" spans="2:5" x14ac:dyDescent="0.25">
      <c r="B37" s="140" t="s">
        <v>31</v>
      </c>
      <c r="C37" s="140"/>
      <c r="D37" s="140"/>
    </row>
    <row r="38" spans="2:5" x14ac:dyDescent="0.25">
      <c r="B38" s="141"/>
      <c r="C38" s="141"/>
      <c r="D38" s="141"/>
    </row>
  </sheetData>
  <mergeCells count="19">
    <mergeCell ref="B37:D38"/>
    <mergeCell ref="B18:D18"/>
    <mergeCell ref="B13:B14"/>
    <mergeCell ref="C13:D14"/>
    <mergeCell ref="E13:E14"/>
    <mergeCell ref="G13:G14"/>
    <mergeCell ref="I13:I14"/>
    <mergeCell ref="D4:D5"/>
    <mergeCell ref="B6:B7"/>
    <mergeCell ref="C6:D7"/>
    <mergeCell ref="E6:E7"/>
    <mergeCell ref="G6:G7"/>
    <mergeCell ref="I6:I7"/>
    <mergeCell ref="B1:I1"/>
    <mergeCell ref="B2:C3"/>
    <mergeCell ref="D2:D3"/>
    <mergeCell ref="E2:F2"/>
    <mergeCell ref="G2:H2"/>
    <mergeCell ref="I2:I3"/>
  </mergeCells>
  <conditionalFormatting sqref="I4:I6 I8:I13 D20:D35">
    <cfRule type="cellIs" dxfId="1" priority="13" stopIfTrue="1" operator="lessThan">
      <formula>0</formula>
    </cfRule>
  </conditionalFormatting>
  <conditionalFormatting sqref="I15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F15:H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2025-04-24T07:54:39Z</dcterms:modified>
</cp:coreProperties>
</file>